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AA\Service_Center\SC_Human_Resources\Off Duty Pay documents\2017-2018\"/>
    </mc:Choice>
  </mc:AlternateContent>
  <bookViews>
    <workbookView xWindow="14385" yWindow="225" windowWidth="14430" windowHeight="12615"/>
  </bookViews>
  <sheets>
    <sheet name="Summer" sheetId="5" r:id="rId1"/>
  </sheets>
  <definedNames>
    <definedName name="April">#REF!</definedName>
    <definedName name="August">#REF!</definedName>
    <definedName name="December">#REF!</definedName>
    <definedName name="January">#REF!</definedName>
    <definedName name="July">#REF!</definedName>
    <definedName name="June">#REF!</definedName>
    <definedName name="March">#REF!</definedName>
    <definedName name="May">#REF!</definedName>
    <definedName name="November">#REF!</definedName>
  </definedNames>
  <calcPr calcId="162913"/>
  <customWorkbookViews>
    <customWorkbookView name="Administrator - Personal View" guid="{2DFFACE3-7988-43B3-930F-91EEF5CA4033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B54" i="5" l="1"/>
  <c r="B48" i="5"/>
  <c r="B42" i="5"/>
  <c r="B36" i="5"/>
  <c r="F18" i="5" l="1"/>
  <c r="F19" i="5"/>
  <c r="F21" i="5" s="1"/>
  <c r="F20" i="5" l="1"/>
  <c r="D26" i="5" l="1"/>
  <c r="F26" i="5" s="1"/>
  <c r="I17" i="5"/>
  <c r="K53" i="5"/>
  <c r="K52" i="5"/>
  <c r="K51" i="5"/>
  <c r="K50" i="5"/>
  <c r="K47" i="5"/>
  <c r="K46" i="5"/>
  <c r="K45" i="5"/>
  <c r="K44" i="5"/>
  <c r="K41" i="5"/>
  <c r="K40" i="5"/>
  <c r="K39" i="5"/>
  <c r="K38" i="5"/>
  <c r="K35" i="5"/>
  <c r="K34" i="5"/>
  <c r="K33" i="5"/>
  <c r="I21" i="5"/>
  <c r="I20" i="5"/>
  <c r="B37" i="5" s="1"/>
  <c r="C52" i="5"/>
  <c r="L52" i="5" s="1"/>
  <c r="B49" i="5" l="1"/>
  <c r="C48" i="5" s="1"/>
  <c r="B55" i="5"/>
  <c r="C54" i="5" s="1"/>
  <c r="B43" i="5"/>
  <c r="C42" i="5" s="1"/>
  <c r="C40" i="5"/>
  <c r="L40" i="5" s="1"/>
  <c r="C35" i="5"/>
  <c r="L35" i="5" s="1"/>
  <c r="C36" i="5"/>
  <c r="C45" i="5"/>
  <c r="L45" i="5" s="1"/>
  <c r="C50" i="5"/>
  <c r="L50" i="5" s="1"/>
  <c r="C27" i="5"/>
  <c r="C34" i="5"/>
  <c r="L34" i="5" s="1"/>
  <c r="C39" i="5"/>
  <c r="L39" i="5" s="1"/>
  <c r="C53" i="5"/>
  <c r="L53" i="5" s="1"/>
  <c r="C32" i="5"/>
  <c r="C41" i="5"/>
  <c r="L41" i="5" s="1"/>
  <c r="C46" i="5"/>
  <c r="L46" i="5" s="1"/>
  <c r="C51" i="5"/>
  <c r="L51" i="5" s="1"/>
  <c r="C44" i="5"/>
  <c r="L44" i="5" s="1"/>
  <c r="C33" i="5"/>
  <c r="L33" i="5" s="1"/>
  <c r="C38" i="5"/>
  <c r="L38" i="5" s="1"/>
  <c r="C47" i="5"/>
  <c r="L47" i="5" s="1"/>
  <c r="L32" i="5" l="1"/>
  <c r="E28" i="5" s="1"/>
  <c r="E29" i="5" s="1"/>
  <c r="K32" i="5"/>
  <c r="C28" i="5" s="1"/>
  <c r="B29" i="5" s="1"/>
  <c r="I18" i="5"/>
  <c r="G28" i="5" l="1"/>
  <c r="F30" i="5"/>
</calcChain>
</file>

<file path=xl/sharedStrings.xml><?xml version="1.0" encoding="utf-8"?>
<sst xmlns="http://schemas.openxmlformats.org/spreadsheetml/2006/main" count="54" uniqueCount="45">
  <si>
    <t>Name:</t>
  </si>
  <si>
    <t>Employee ID:</t>
  </si>
  <si>
    <t>Home College:</t>
  </si>
  <si>
    <t>Month</t>
  </si>
  <si>
    <t>% of Time</t>
  </si>
  <si>
    <t>Org.</t>
  </si>
  <si>
    <t>Fund</t>
  </si>
  <si>
    <t>Account</t>
  </si>
  <si>
    <t>August</t>
  </si>
  <si>
    <t>Project</t>
  </si>
  <si>
    <t>Program</t>
  </si>
  <si>
    <t>Base Salary:</t>
  </si>
  <si>
    <t>Monthly Pay  Rate (1/9)</t>
  </si>
  <si>
    <t>May</t>
  </si>
  <si>
    <t>Summer ODP</t>
  </si>
  <si>
    <t>Total ODP</t>
  </si>
  <si>
    <t>Maximum ODP (3/9):</t>
  </si>
  <si>
    <t>Max ODP from external grant/contract funds (may not exceed 2.5/9):</t>
  </si>
  <si>
    <t>Max ODP from University funds (may not exceed 2/9):</t>
  </si>
  <si>
    <t>Total OSP ODP</t>
  </si>
  <si>
    <t>Total Univ ODP</t>
  </si>
  <si>
    <t>Total Requested ODP</t>
  </si>
  <si>
    <t>UNIV</t>
  </si>
  <si>
    <t>OSP</t>
  </si>
  <si>
    <t>Total Funding</t>
  </si>
  <si>
    <t>Description of Service Performed:</t>
  </si>
  <si>
    <t>User Def</t>
  </si>
  <si>
    <t>June</t>
  </si>
  <si>
    <t>July</t>
  </si>
  <si>
    <t># Days</t>
  </si>
  <si>
    <t>Daily Rate</t>
  </si>
  <si>
    <t>Total Eligible ODP</t>
  </si>
  <si>
    <t>HRA#</t>
  </si>
  <si>
    <t>Payment Amount</t>
  </si>
  <si>
    <t>Off Duty Pay Calculation and Limit Summary</t>
  </si>
  <si>
    <t>Enter chartfield(s) for each month ("Unhide" for additional chartfield rows):</t>
  </si>
  <si>
    <t>Enter Base Salary to begin calculation:</t>
  </si>
  <si>
    <r>
      <t xml:space="preserve">Enter number of eligible days worked each month (See </t>
    </r>
    <r>
      <rPr>
        <b/>
        <u/>
        <sz val="11"/>
        <color rgb="FF0000FF"/>
        <rFont val="Calibri"/>
        <family val="2"/>
        <scheme val="minor"/>
      </rPr>
      <t>ODP Calendar</t>
    </r>
    <r>
      <rPr>
        <b/>
        <sz val="11"/>
        <rFont val="Calibri"/>
        <family val="2"/>
        <scheme val="minor"/>
      </rPr>
      <t xml:space="preserve"> for details):</t>
    </r>
  </si>
  <si>
    <t>Amount Eligible:</t>
  </si>
  <si>
    <t xml:space="preserve">Department: </t>
  </si>
  <si>
    <t>Payment Total</t>
  </si>
  <si>
    <t>June Eligible (20)</t>
  </si>
  <si>
    <t>July Eligible (20)</t>
  </si>
  <si>
    <t>May Eligible (12)</t>
  </si>
  <si>
    <t>August Eligible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</si>
</sst>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0329"/>
        <bgColor indexed="64"/>
      </patternFill>
    </fill>
    <fill>
      <patternFill patternType="solid">
        <fgColor rgb="FFFD8BA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5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61">
    <xf numFmtId="0" fontId="0" fillId="0" borderId="0" xfId="0"/>
    <xf numFmtId="0" fontId="2" fillId="2" borderId="0" xfId="0" applyFont="1" applyFill="1" applyAlignment="1" applyProtection="1">
      <alignment horizontal="center"/>
    </xf>
    <xf numFmtId="2" fontId="0" fillId="2" borderId="0" xfId="0" applyNumberFormat="1" applyFont="1" applyFill="1" applyAlignment="1" applyProtection="1">
      <alignment horizontal="center"/>
    </xf>
    <xf numFmtId="44" fontId="1" fillId="2" borderId="0" xfId="1" applyFont="1" applyFill="1" applyBorder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right" vertical="center"/>
    </xf>
    <xf numFmtId="0" fontId="0" fillId="0" borderId="0" xfId="0" applyProtection="1"/>
    <xf numFmtId="0" fontId="0" fillId="0" borderId="0" xfId="0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left" vertical="top" shrinkToFit="1"/>
    </xf>
    <xf numFmtId="0" fontId="4" fillId="2" borderId="0" xfId="0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2" borderId="0" xfId="0" applyFill="1" applyBorder="1" applyProtection="1"/>
    <xf numFmtId="0" fontId="2" fillId="2" borderId="0" xfId="0" applyFont="1" applyFill="1" applyBorder="1" applyProtection="1"/>
    <xf numFmtId="44" fontId="1" fillId="2" borderId="0" xfId="1" applyFont="1" applyFill="1" applyProtection="1"/>
    <xf numFmtId="0" fontId="2" fillId="0" borderId="0" xfId="0" applyFont="1" applyBorder="1" applyProtection="1"/>
    <xf numFmtId="0" fontId="0" fillId="0" borderId="0" xfId="0" applyBorder="1" applyProtection="1"/>
    <xf numFmtId="44" fontId="0" fillId="0" borderId="0" xfId="0" applyNumberFormat="1" applyProtection="1"/>
    <xf numFmtId="2" fontId="0" fillId="0" borderId="0" xfId="0" applyNumberFormat="1" applyFill="1" applyBorder="1" applyAlignment="1" applyProtection="1">
      <alignment horizontal="center"/>
    </xf>
    <xf numFmtId="0" fontId="0" fillId="7" borderId="2" xfId="0" applyFill="1" applyBorder="1" applyProtection="1"/>
    <xf numFmtId="0" fontId="0" fillId="7" borderId="7" xfId="0" applyFill="1" applyBorder="1" applyProtection="1"/>
    <xf numFmtId="0" fontId="0" fillId="7" borderId="8" xfId="0" applyFill="1" applyBorder="1" applyProtection="1"/>
    <xf numFmtId="0" fontId="0" fillId="7" borderId="10" xfId="0" applyFill="1" applyBorder="1" applyProtection="1"/>
    <xf numFmtId="0" fontId="2" fillId="2" borderId="0" xfId="0" applyFont="1" applyFill="1" applyBorder="1" applyAlignment="1" applyProtection="1">
      <alignment horizontal="center" wrapText="1"/>
    </xf>
    <xf numFmtId="0" fontId="6" fillId="0" borderId="0" xfId="3" applyFill="1" applyBorder="1" applyAlignment="1" applyProtection="1">
      <alignment horizontal="center" vertical="top" wrapText="1"/>
      <protection locked="0"/>
    </xf>
    <xf numFmtId="0" fontId="3" fillId="2" borderId="0" xfId="0" applyFont="1" applyFill="1" applyAlignment="1" applyProtection="1">
      <alignment horizontal="center"/>
    </xf>
    <xf numFmtId="0" fontId="0" fillId="0" borderId="0" xfId="0" applyFill="1" applyBorder="1" applyProtection="1">
      <protection locked="0"/>
    </xf>
    <xf numFmtId="0" fontId="2" fillId="6" borderId="4" xfId="0" applyFont="1" applyFill="1" applyBorder="1" applyAlignment="1" applyProtection="1">
      <alignment horizontal="center"/>
    </xf>
    <xf numFmtId="0" fontId="2" fillId="6" borderId="6" xfId="0" applyFont="1" applyFill="1" applyBorder="1" applyAlignment="1" applyProtection="1">
      <alignment horizontal="center"/>
    </xf>
    <xf numFmtId="0" fontId="0" fillId="7" borderId="4" xfId="0" applyFill="1" applyBorder="1" applyProtection="1"/>
    <xf numFmtId="0" fontId="0" fillId="7" borderId="6" xfId="0" applyFill="1" applyBorder="1" applyProtection="1"/>
    <xf numFmtId="0" fontId="2" fillId="4" borderId="1" xfId="0" applyFont="1" applyFill="1" applyBorder="1" applyAlignment="1" applyProtection="1">
      <alignment horizontal="center"/>
    </xf>
    <xf numFmtId="0" fontId="8" fillId="2" borderId="0" xfId="0" applyFont="1" applyFill="1" applyProtection="1"/>
    <xf numFmtId="0" fontId="0" fillId="4" borderId="21" xfId="0" applyFill="1" applyBorder="1" applyProtection="1"/>
    <xf numFmtId="0" fontId="0" fillId="4" borderId="22" xfId="0" applyFill="1" applyBorder="1" applyProtection="1"/>
    <xf numFmtId="0" fontId="0" fillId="3" borderId="0" xfId="0" applyFill="1" applyBorder="1" applyProtection="1"/>
    <xf numFmtId="0" fontId="6" fillId="0" borderId="0" xfId="3" applyFill="1" applyBorder="1" applyProtection="1">
      <protection locked="0"/>
    </xf>
    <xf numFmtId="9" fontId="1" fillId="4" borderId="21" xfId="2" applyNumberFormat="1" applyFont="1" applyFill="1" applyBorder="1" applyProtection="1"/>
    <xf numFmtId="44" fontId="1" fillId="0" borderId="25" xfId="1" applyFont="1" applyFill="1" applyBorder="1" applyProtection="1">
      <protection locked="0"/>
    </xf>
    <xf numFmtId="44" fontId="1" fillId="0" borderId="10" xfId="1" applyFont="1" applyFill="1" applyBorder="1" applyProtection="1">
      <protection locked="0"/>
    </xf>
    <xf numFmtId="44" fontId="1" fillId="0" borderId="13" xfId="1" applyFont="1" applyFill="1" applyBorder="1" applyProtection="1">
      <protection locked="0"/>
    </xf>
    <xf numFmtId="44" fontId="1" fillId="0" borderId="6" xfId="1" applyFont="1" applyFill="1" applyBorder="1" applyProtection="1">
      <protection locked="0"/>
    </xf>
    <xf numFmtId="0" fontId="8" fillId="4" borderId="28" xfId="0" applyFont="1" applyFill="1" applyBorder="1" applyAlignment="1" applyProtection="1">
      <alignment horizontal="right" vertical="center"/>
    </xf>
    <xf numFmtId="0" fontId="9" fillId="4" borderId="29" xfId="0" applyFont="1" applyFill="1" applyBorder="1" applyAlignment="1" applyProtection="1">
      <alignment horizontal="right" vertical="center"/>
    </xf>
    <xf numFmtId="0" fontId="9" fillId="4" borderId="28" xfId="0" applyFont="1" applyFill="1" applyBorder="1" applyAlignment="1" applyProtection="1">
      <alignment horizontal="right" vertical="center"/>
    </xf>
    <xf numFmtId="0" fontId="0" fillId="3" borderId="2" xfId="0" applyFill="1" applyBorder="1" applyProtection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right"/>
    </xf>
    <xf numFmtId="0" fontId="0" fillId="3" borderId="8" xfId="0" applyFill="1" applyBorder="1" applyProtection="1"/>
    <xf numFmtId="0" fontId="0" fillId="3" borderId="9" xfId="0" applyFill="1" applyBorder="1" applyProtection="1"/>
    <xf numFmtId="0" fontId="2" fillId="3" borderId="9" xfId="0" applyFont="1" applyFill="1" applyBorder="1" applyProtection="1"/>
    <xf numFmtId="0" fontId="2" fillId="3" borderId="9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 vertical="center"/>
    </xf>
    <xf numFmtId="0" fontId="6" fillId="3" borderId="2" xfId="3" applyFill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horizontal="right" vertical="center"/>
    </xf>
    <xf numFmtId="0" fontId="6" fillId="3" borderId="8" xfId="3" applyFill="1" applyBorder="1" applyAlignment="1" applyProtection="1">
      <alignment horizontal="center" vertical="top" wrapText="1"/>
      <protection locked="0"/>
    </xf>
    <xf numFmtId="0" fontId="11" fillId="8" borderId="30" xfId="0" applyFont="1" applyFill="1" applyBorder="1" applyAlignment="1" applyProtection="1">
      <alignment horizontal="center"/>
    </xf>
    <xf numFmtId="0" fontId="11" fillId="8" borderId="31" xfId="0" applyFont="1" applyFill="1" applyBorder="1" applyAlignment="1" applyProtection="1">
      <alignment horizontal="center"/>
    </xf>
    <xf numFmtId="0" fontId="11" fillId="8" borderId="32" xfId="0" applyFont="1" applyFill="1" applyBorder="1" applyAlignment="1" applyProtection="1">
      <alignment horizontal="center"/>
    </xf>
    <xf numFmtId="0" fontId="2" fillId="9" borderId="1" xfId="0" applyFont="1" applyFill="1" applyBorder="1" applyAlignment="1" applyProtection="1">
      <alignment horizontal="center"/>
    </xf>
    <xf numFmtId="0" fontId="1" fillId="0" borderId="18" xfId="0" applyFont="1" applyFill="1" applyBorder="1" applyProtection="1">
      <protection locked="0"/>
    </xf>
    <xf numFmtId="49" fontId="1" fillId="0" borderId="18" xfId="0" applyNumberFormat="1" applyFont="1" applyFill="1" applyBorder="1" applyAlignment="1" applyProtection="1">
      <alignment horizontal="right"/>
      <protection locked="0"/>
    </xf>
    <xf numFmtId="0" fontId="1" fillId="3" borderId="18" xfId="0" applyFont="1" applyFill="1" applyBorder="1" applyProtection="1"/>
    <xf numFmtId="0" fontId="1" fillId="0" borderId="18" xfId="3" applyFont="1" applyFill="1" applyBorder="1" applyProtection="1">
      <protection locked="0"/>
    </xf>
    <xf numFmtId="0" fontId="1" fillId="0" borderId="19" xfId="3" applyFont="1" applyFill="1" applyBorder="1" applyProtection="1">
      <protection locked="0"/>
    </xf>
    <xf numFmtId="0" fontId="1" fillId="0" borderId="1" xfId="3" quotePrefix="1" applyFont="1" applyFill="1" applyBorder="1" applyProtection="1">
      <protection locked="0"/>
    </xf>
    <xf numFmtId="49" fontId="1" fillId="0" borderId="1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Protection="1"/>
    <xf numFmtId="0" fontId="1" fillId="0" borderId="1" xfId="3" applyFont="1" applyFill="1" applyBorder="1" applyProtection="1">
      <protection locked="0"/>
    </xf>
    <xf numFmtId="0" fontId="1" fillId="0" borderId="20" xfId="3" applyFont="1" applyFill="1" applyBorder="1" applyProtection="1">
      <protection locked="0"/>
    </xf>
    <xf numFmtId="0" fontId="1" fillId="0" borderId="3" xfId="3" applyFont="1" applyFill="1" applyBorder="1" applyProtection="1">
      <protection locked="0"/>
    </xf>
    <xf numFmtId="49" fontId="1" fillId="0" borderId="3" xfId="3" applyNumberFormat="1" applyFont="1" applyFill="1" applyBorder="1" applyAlignment="1" applyProtection="1">
      <alignment horizontal="right"/>
      <protection locked="0"/>
    </xf>
    <xf numFmtId="0" fontId="1" fillId="3" borderId="3" xfId="0" applyFont="1" applyFill="1" applyBorder="1" applyProtection="1"/>
    <xf numFmtId="0" fontId="1" fillId="0" borderId="24" xfId="3" applyFont="1" applyFill="1" applyBorder="1" applyProtection="1">
      <protection locked="0"/>
    </xf>
    <xf numFmtId="49" fontId="1" fillId="0" borderId="1" xfId="3" applyNumberFormat="1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center"/>
    </xf>
    <xf numFmtId="49" fontId="0" fillId="0" borderId="33" xfId="0" applyNumberFormat="1" applyFont="1" applyFill="1" applyBorder="1" applyAlignment="1" applyProtection="1">
      <alignment horizontal="right"/>
      <protection locked="0"/>
    </xf>
    <xf numFmtId="49" fontId="0" fillId="0" borderId="1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Fill="1" applyBorder="1" applyProtection="1">
      <protection locked="0"/>
    </xf>
    <xf numFmtId="0" fontId="1" fillId="0" borderId="1" xfId="0" quotePrefix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20" xfId="0" applyFont="1" applyFill="1" applyBorder="1" applyProtection="1">
      <protection locked="0"/>
    </xf>
    <xf numFmtId="0" fontId="1" fillId="0" borderId="11" xfId="0" quotePrefix="1" applyFont="1" applyFill="1" applyBorder="1" applyProtection="1">
      <protection locked="0"/>
    </xf>
    <xf numFmtId="0" fontId="1" fillId="3" borderId="11" xfId="0" applyFont="1" applyFill="1" applyBorder="1" applyProtection="1"/>
    <xf numFmtId="0" fontId="1" fillId="0" borderId="11" xfId="0" applyFont="1" applyFill="1" applyBorder="1" applyProtection="1">
      <protection locked="0"/>
    </xf>
    <xf numFmtId="0" fontId="1" fillId="0" borderId="23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49" fontId="1" fillId="0" borderId="3" xfId="0" applyNumberFormat="1" applyFont="1" applyFill="1" applyBorder="1" applyAlignment="1" applyProtection="1">
      <alignment horizontal="right"/>
      <protection locked="0"/>
    </xf>
    <xf numFmtId="0" fontId="1" fillId="0" borderId="24" xfId="0" applyFont="1" applyFill="1" applyBorder="1" applyProtection="1">
      <protection locked="0"/>
    </xf>
    <xf numFmtId="49" fontId="0" fillId="0" borderId="1" xfId="0" quotePrefix="1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Protection="1"/>
    <xf numFmtId="0" fontId="0" fillId="0" borderId="0" xfId="0" applyFont="1" applyProtection="1"/>
    <xf numFmtId="0" fontId="2" fillId="2" borderId="0" xfId="0" applyFont="1" applyFill="1" applyAlignment="1" applyProtection="1">
      <alignment horizontal="right"/>
    </xf>
    <xf numFmtId="0" fontId="0" fillId="0" borderId="0" xfId="3" applyFont="1" applyFill="1" applyBorder="1" applyAlignment="1" applyProtection="1">
      <protection locked="0"/>
    </xf>
    <xf numFmtId="0" fontId="2" fillId="2" borderId="0" xfId="0" applyFont="1" applyFill="1" applyProtection="1"/>
    <xf numFmtId="0" fontId="0" fillId="0" borderId="0" xfId="3" applyFont="1" applyFill="1" applyBorder="1" applyAlignment="1" applyProtection="1">
      <alignment vertical="top" wrapText="1"/>
      <protection locked="0"/>
    </xf>
    <xf numFmtId="0" fontId="0" fillId="3" borderId="2" xfId="0" applyFont="1" applyFill="1" applyBorder="1" applyProtection="1"/>
    <xf numFmtId="0" fontId="0" fillId="3" borderId="0" xfId="0" applyFont="1" applyFill="1" applyBorder="1" applyProtection="1"/>
    <xf numFmtId="44" fontId="0" fillId="0" borderId="14" xfId="1" applyNumberFormat="1" applyFont="1" applyFill="1" applyBorder="1" applyProtection="1">
      <protection locked="0"/>
    </xf>
    <xf numFmtId="0" fontId="0" fillId="3" borderId="0" xfId="3" applyFont="1" applyFill="1" applyBorder="1" applyAlignment="1" applyProtection="1">
      <alignment horizontal="center" vertical="top" wrapText="1"/>
      <protection locked="0"/>
    </xf>
    <xf numFmtId="0" fontId="0" fillId="2" borderId="0" xfId="0" applyFont="1" applyFill="1" applyBorder="1" applyProtection="1"/>
    <xf numFmtId="0" fontId="0" fillId="3" borderId="2" xfId="3" applyFont="1" applyFill="1" applyBorder="1" applyAlignment="1" applyProtection="1">
      <alignment horizontal="center" vertical="top" wrapText="1"/>
      <protection locked="0"/>
    </xf>
    <xf numFmtId="2" fontId="1" fillId="0" borderId="0" xfId="3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44" fontId="1" fillId="0" borderId="0" xfId="0" applyNumberFormat="1" applyFont="1" applyFill="1" applyBorder="1" applyAlignment="1" applyProtection="1">
      <alignment horizontal="center"/>
    </xf>
    <xf numFmtId="44" fontId="0" fillId="0" borderId="25" xfId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0" borderId="0" xfId="3" applyFont="1" applyFill="1" applyBorder="1" applyAlignment="1" applyProtection="1">
      <alignment horizontal="center" vertical="top" wrapText="1"/>
      <protection locked="0"/>
    </xf>
    <xf numFmtId="44" fontId="1" fillId="0" borderId="13" xfId="1" applyFont="1" applyFill="1" applyBorder="1" applyProtection="1">
      <protection hidden="1"/>
    </xf>
    <xf numFmtId="44" fontId="1" fillId="3" borderId="26" xfId="1" applyFont="1" applyFill="1" applyBorder="1" applyProtection="1">
      <protection hidden="1"/>
    </xf>
    <xf numFmtId="9" fontId="1" fillId="3" borderId="18" xfId="2" applyNumberFormat="1" applyFont="1" applyFill="1" applyBorder="1" applyProtection="1">
      <protection hidden="1"/>
    </xf>
    <xf numFmtId="9" fontId="1" fillId="3" borderId="1" xfId="2" applyNumberFormat="1" applyFont="1" applyFill="1" applyBorder="1" applyProtection="1">
      <protection hidden="1"/>
    </xf>
    <xf numFmtId="9" fontId="1" fillId="3" borderId="11" xfId="2" applyNumberFormat="1" applyFont="1" applyFill="1" applyBorder="1" applyProtection="1">
      <protection hidden="1"/>
    </xf>
    <xf numFmtId="9" fontId="1" fillId="3" borderId="3" xfId="2" applyNumberFormat="1" applyFont="1" applyFill="1" applyBorder="1" applyProtection="1">
      <protection hidden="1"/>
    </xf>
    <xf numFmtId="2" fontId="1" fillId="3" borderId="1" xfId="2" applyNumberFormat="1" applyFont="1" applyFill="1" applyBorder="1" applyAlignment="1" applyProtection="1">
      <alignment horizontal="center"/>
      <protection hidden="1"/>
    </xf>
    <xf numFmtId="2" fontId="0" fillId="3" borderId="1" xfId="0" applyNumberFormat="1" applyFont="1" applyFill="1" applyBorder="1" applyAlignment="1" applyProtection="1">
      <alignment horizontal="center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44" fontId="0" fillId="3" borderId="11" xfId="1" applyFont="1" applyFill="1" applyBorder="1" applyProtection="1">
      <protection hidden="1"/>
    </xf>
    <xf numFmtId="44" fontId="0" fillId="3" borderId="1" xfId="1" applyFont="1" applyFill="1" applyBorder="1" applyProtection="1">
      <protection hidden="1"/>
    </xf>
    <xf numFmtId="44" fontId="1" fillId="3" borderId="1" xfId="1" applyFont="1" applyFill="1" applyBorder="1" applyProtection="1">
      <protection hidden="1"/>
    </xf>
    <xf numFmtId="44" fontId="0" fillId="3" borderId="7" xfId="1" applyFont="1" applyFill="1" applyBorder="1" applyProtection="1">
      <protection hidden="1"/>
    </xf>
    <xf numFmtId="44" fontId="2" fillId="3" borderId="7" xfId="1" applyFont="1" applyFill="1" applyBorder="1" applyProtection="1">
      <protection hidden="1"/>
    </xf>
    <xf numFmtId="44" fontId="1" fillId="3" borderId="7" xfId="1" applyFont="1" applyFill="1" applyBorder="1" applyProtection="1">
      <protection hidden="1"/>
    </xf>
    <xf numFmtId="2" fontId="0" fillId="3" borderId="10" xfId="0" applyNumberFormat="1" applyFill="1" applyBorder="1" applyProtection="1">
      <protection hidden="1"/>
    </xf>
    <xf numFmtId="0" fontId="0" fillId="4" borderId="21" xfId="0" applyFill="1" applyBorder="1" applyAlignment="1" applyProtection="1">
      <alignment horizontal="center"/>
    </xf>
    <xf numFmtId="9" fontId="12" fillId="4" borderId="0" xfId="2" applyNumberFormat="1" applyFont="1" applyFill="1" applyBorder="1" applyAlignment="1" applyProtection="1">
      <alignment horizontal="left"/>
      <protection hidden="1"/>
    </xf>
    <xf numFmtId="0" fontId="0" fillId="0" borderId="5" xfId="0" applyFill="1" applyBorder="1" applyAlignment="1" applyProtection="1">
      <alignment horizontal="center"/>
    </xf>
    <xf numFmtId="0" fontId="11" fillId="8" borderId="15" xfId="0" applyFont="1" applyFill="1" applyBorder="1" applyAlignment="1" applyProtection="1">
      <alignment horizontal="center"/>
    </xf>
    <xf numFmtId="0" fontId="11" fillId="8" borderId="16" xfId="0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/>
    </xf>
    <xf numFmtId="0" fontId="13" fillId="4" borderId="27" xfId="0" applyFont="1" applyFill="1" applyBorder="1" applyAlignment="1" applyProtection="1">
      <alignment horizontal="center" vertical="top"/>
    </xf>
    <xf numFmtId="0" fontId="13" fillId="4" borderId="28" xfId="0" applyFont="1" applyFill="1" applyBorder="1" applyAlignment="1" applyProtection="1">
      <alignment horizontal="center" vertical="top"/>
    </xf>
    <xf numFmtId="9" fontId="12" fillId="4" borderId="5" xfId="2" applyFont="1" applyFill="1" applyBorder="1" applyAlignment="1" applyProtection="1">
      <alignment horizontal="left"/>
      <protection hidden="1"/>
    </xf>
    <xf numFmtId="9" fontId="12" fillId="4" borderId="6" xfId="2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center"/>
    </xf>
    <xf numFmtId="9" fontId="12" fillId="4" borderId="0" xfId="2" applyFont="1" applyFill="1" applyBorder="1" applyAlignment="1" applyProtection="1">
      <alignment horizontal="left"/>
      <protection hidden="1"/>
    </xf>
    <xf numFmtId="0" fontId="0" fillId="0" borderId="4" xfId="3" applyFont="1" applyFill="1" applyBorder="1" applyAlignment="1" applyProtection="1">
      <alignment horizontal="center" vertical="top" wrapText="1"/>
      <protection locked="0"/>
    </xf>
    <xf numFmtId="0" fontId="0" fillId="0" borderId="5" xfId="3" applyFont="1" applyFill="1" applyBorder="1" applyAlignment="1" applyProtection="1">
      <alignment horizontal="center" vertical="top" wrapText="1"/>
      <protection locked="0"/>
    </xf>
    <xf numFmtId="0" fontId="0" fillId="0" borderId="6" xfId="3" applyFont="1" applyFill="1" applyBorder="1" applyAlignment="1" applyProtection="1">
      <alignment horizontal="center" vertical="top" wrapText="1"/>
      <protection locked="0"/>
    </xf>
    <xf numFmtId="0" fontId="0" fillId="0" borderId="2" xfId="3" applyFont="1" applyFill="1" applyBorder="1" applyAlignment="1" applyProtection="1">
      <alignment horizontal="center" vertical="top" wrapText="1"/>
      <protection locked="0"/>
    </xf>
    <xf numFmtId="0" fontId="0" fillId="0" borderId="0" xfId="3" applyFont="1" applyFill="1" applyBorder="1" applyAlignment="1" applyProtection="1">
      <alignment horizontal="center" vertical="top" wrapText="1"/>
      <protection locked="0"/>
    </xf>
    <xf numFmtId="0" fontId="0" fillId="0" borderId="7" xfId="3" applyFont="1" applyFill="1" applyBorder="1" applyAlignment="1" applyProtection="1">
      <alignment horizontal="center" vertical="top" wrapText="1"/>
      <protection locked="0"/>
    </xf>
    <xf numFmtId="0" fontId="0" fillId="0" borderId="8" xfId="3" applyFont="1" applyFill="1" applyBorder="1" applyAlignment="1" applyProtection="1">
      <alignment horizontal="center" vertical="top" wrapText="1"/>
      <protection locked="0"/>
    </xf>
    <xf numFmtId="0" fontId="0" fillId="0" borderId="9" xfId="3" applyFont="1" applyFill="1" applyBorder="1" applyAlignment="1" applyProtection="1">
      <alignment horizontal="center" vertical="top" wrapText="1"/>
      <protection locked="0"/>
    </xf>
    <xf numFmtId="0" fontId="0" fillId="0" borderId="10" xfId="3" applyFont="1" applyFill="1" applyBorder="1" applyAlignment="1" applyProtection="1">
      <alignment horizontal="center" vertical="top" wrapText="1"/>
      <protection locked="0"/>
    </xf>
    <xf numFmtId="0" fontId="12" fillId="2" borderId="21" xfId="0" applyFont="1" applyFill="1" applyBorder="1" applyAlignment="1" applyProtection="1">
      <alignment horizontal="left"/>
      <protection hidden="1"/>
    </xf>
    <xf numFmtId="0" fontId="12" fillId="2" borderId="5" xfId="0" applyFont="1" applyFill="1" applyBorder="1" applyAlignment="1" applyProtection="1">
      <alignment horizontal="left"/>
      <protection hidden="1"/>
    </xf>
    <xf numFmtId="0" fontId="0" fillId="0" borderId="12" xfId="3" applyFont="1" applyFill="1" applyBorder="1" applyAlignment="1" applyProtection="1">
      <alignment horizontal="left"/>
      <protection locked="0"/>
    </xf>
    <xf numFmtId="0" fontId="0" fillId="0" borderId="13" xfId="3" applyFont="1" applyFill="1" applyBorder="1" applyAlignment="1" applyProtection="1">
      <alignment horizontal="left"/>
      <protection locked="0"/>
    </xf>
    <xf numFmtId="49" fontId="0" fillId="0" borderId="1" xfId="3" applyNumberFormat="1" applyFont="1" applyFill="1" applyBorder="1" applyAlignment="1" applyProtection="1">
      <alignment horizontal="left"/>
      <protection locked="0"/>
    </xf>
    <xf numFmtId="0" fontId="0" fillId="0" borderId="1" xfId="3" applyFont="1" applyFill="1" applyBorder="1" applyAlignment="1" applyProtection="1">
      <alignment horizontal="left"/>
      <protection locked="0"/>
    </xf>
    <xf numFmtId="2" fontId="1" fillId="0" borderId="12" xfId="3" applyNumberFormat="1" applyFont="1" applyFill="1" applyBorder="1" applyAlignment="1" applyProtection="1">
      <alignment horizontal="center"/>
      <protection locked="0"/>
    </xf>
    <xf numFmtId="2" fontId="1" fillId="0" borderId="13" xfId="3" applyNumberFormat="1" applyFont="1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 applyProtection="1">
      <alignment horizontal="center"/>
      <protection hidden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34" xfId="0" applyFont="1" applyFill="1" applyBorder="1" applyAlignment="1" applyProtection="1">
      <alignment horizontal="center" vertical="center" wrapText="1"/>
    </xf>
    <xf numFmtId="2" fontId="1" fillId="0" borderId="34" xfId="3" applyNumberFormat="1" applyFont="1" applyFill="1" applyBorder="1" applyAlignment="1" applyProtection="1">
      <alignment horizontal="center"/>
      <protection locked="0"/>
    </xf>
  </cellXfs>
  <cellStyles count="5">
    <cellStyle name="Currency" xfId="1" builtinId="4"/>
    <cellStyle name="Good" xfId="3" builtinId="26" customBuiltin="1"/>
    <cellStyle name="Normal" xfId="0" builtinId="0"/>
    <cellStyle name="Percent" xfId="2" builtinId="5"/>
    <cellStyle name="Warning Text" xfId="4" builtinId="11" customBuiltin="1"/>
  </cellStyles>
  <dxfs count="24">
    <dxf>
      <font>
        <color rgb="FFCD0329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D0329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D0329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D0329"/>
      <color rgb="FFFD8BA1"/>
      <color rgb="FFD31145"/>
      <color rgb="FFF1557E"/>
      <color rgb="FF0000FF"/>
      <color rgb="FFFFFFCC"/>
      <color rgb="FFBB0000"/>
      <color rgb="FFFBF3F3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47625</xdr:rowOff>
    </xdr:from>
    <xdr:to>
      <xdr:col>4</xdr:col>
      <xdr:colOff>361950</xdr:colOff>
      <xdr:row>2</xdr:row>
      <xdr:rowOff>19050</xdr:rowOff>
    </xdr:to>
    <xdr:pic>
      <xdr:nvPicPr>
        <xdr:cNvPr id="6" name="Picture 80" descr="Description: rev_BlockO_red.ep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47625"/>
          <a:ext cx="2952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158749</xdr:rowOff>
    </xdr:from>
    <xdr:to>
      <xdr:col>8</xdr:col>
      <xdr:colOff>933450</xdr:colOff>
      <xdr:row>5</xdr:row>
      <xdr:rowOff>238124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0" y="349249"/>
          <a:ext cx="9029700" cy="89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ctr" upright="1"/>
        <a:lstStyle/>
        <a:p>
          <a:pPr algn="ctr" rtl="0">
            <a:lnSpc>
              <a:spcPts val="1000"/>
            </a:lnSpc>
            <a:spcAft>
              <a:spcPts val="300"/>
            </a:spcAft>
            <a:defRPr sz="1000"/>
          </a:pPr>
          <a:r>
            <a:rPr lang="en-US" sz="1100" b="0" i="0" u="none" strike="noStrike" baseline="0">
              <a:solidFill>
                <a:srgbClr val="636D6E"/>
              </a:solidFill>
              <a:latin typeface="Arial"/>
              <a:cs typeface="Arial"/>
            </a:rPr>
            <a:t>THE OFFICE OF </a:t>
          </a:r>
          <a:r>
            <a:rPr lang="en-US" sz="1100" b="1" i="0" u="none" strike="noStrike" baseline="0">
              <a:solidFill>
                <a:srgbClr val="636D6E"/>
              </a:solidFill>
              <a:latin typeface="Arial"/>
              <a:cs typeface="Arial"/>
            </a:rPr>
            <a:t>ACADEMIC AFFAIRS</a:t>
          </a:r>
        </a:p>
        <a:p>
          <a:pPr algn="ctr" rtl="0">
            <a:lnSpc>
              <a:spcPts val="1000"/>
            </a:lnSpc>
            <a:spcAft>
              <a:spcPts val="1000"/>
            </a:spcAft>
            <a:defRPr sz="1000"/>
          </a:pPr>
          <a:r>
            <a:rPr lang="en-US" sz="1100" b="0" i="0" u="none" strike="noStrike" baseline="0">
              <a:solidFill>
                <a:srgbClr val="636D6E"/>
              </a:solidFill>
              <a:latin typeface="Arial"/>
              <a:cs typeface="Arial"/>
            </a:rPr>
            <a:t>HR SERVICE CENTER</a:t>
          </a:r>
        </a:p>
        <a:p>
          <a:pPr algn="ctr" rtl="0">
            <a:lnSpc>
              <a:spcPts val="1000"/>
            </a:lnSpc>
            <a:spcAft>
              <a:spcPts val="600"/>
            </a:spcAft>
            <a:defRPr sz="1000"/>
          </a:pPr>
          <a:r>
            <a:rPr lang="en-US" sz="1800" b="1" i="0" u="none" strike="noStrike" baseline="0">
              <a:solidFill>
                <a:srgbClr val="CD0329"/>
              </a:solidFill>
              <a:latin typeface="Arial"/>
              <a:cs typeface="Arial"/>
            </a:rPr>
            <a:t>Off Duty Pay Calculator</a:t>
          </a:r>
          <a:endParaRPr lang="en-US" sz="1800" b="0" i="0" u="none" strike="noStrike" baseline="0">
            <a:solidFill>
              <a:srgbClr val="CD0329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636D6E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5</xdr:row>
      <xdr:rowOff>85723</xdr:rowOff>
    </xdr:from>
    <xdr:to>
      <xdr:col>9</xdr:col>
      <xdr:colOff>0</xdr:colOff>
      <xdr:row>5</xdr:row>
      <xdr:rowOff>85723</xdr:rowOff>
    </xdr:to>
    <xdr:sp macro="" textlink="">
      <xdr:nvSpPr>
        <xdr:cNvPr id="8" name="Straight Connector 11"/>
        <xdr:cNvSpPr>
          <a:spLocks noChangeShapeType="1"/>
        </xdr:cNvSpPr>
      </xdr:nvSpPr>
      <xdr:spPr bwMode="auto">
        <a:xfrm>
          <a:off x="0" y="1095373"/>
          <a:ext cx="9048750" cy="0"/>
        </a:xfrm>
        <a:prstGeom prst="line">
          <a:avLst/>
        </a:prstGeom>
        <a:noFill/>
        <a:ln w="12700">
          <a:solidFill>
            <a:srgbClr val="636D6E">
              <a:alpha val="67842"/>
            </a:srgbClr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5400" dir="5400000" algn="ctr" rotWithShape="0">
                  <a:srgbClr val="000000">
                    <a:alpha val="35001"/>
                  </a:srgbClr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</xdr:row>
      <xdr:rowOff>19824</xdr:rowOff>
    </xdr:from>
    <xdr:to>
      <xdr:col>8</xdr:col>
      <xdr:colOff>933450</xdr:colOff>
      <xdr:row>2</xdr:row>
      <xdr:rowOff>19824</xdr:rowOff>
    </xdr:to>
    <xdr:sp macro="" textlink="">
      <xdr:nvSpPr>
        <xdr:cNvPr id="9" name="Straight Connector 11"/>
        <xdr:cNvSpPr>
          <a:spLocks noChangeShapeType="1"/>
        </xdr:cNvSpPr>
      </xdr:nvSpPr>
      <xdr:spPr bwMode="auto">
        <a:xfrm flipV="1">
          <a:off x="0" y="400824"/>
          <a:ext cx="9029700" cy="0"/>
        </a:xfrm>
        <a:prstGeom prst="line">
          <a:avLst/>
        </a:prstGeom>
        <a:noFill/>
        <a:ln w="12700">
          <a:solidFill>
            <a:srgbClr val="636D6E">
              <a:alpha val="67842"/>
            </a:srgbClr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5400" dir="5400000" algn="ctr" rotWithShape="0">
                  <a:srgbClr val="000000">
                    <a:alpha val="35001"/>
                  </a:srgbClr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topLeftCell="A7" zoomScaleNormal="100" workbookViewId="0">
      <selection activeCell="B44" sqref="B44"/>
    </sheetView>
  </sheetViews>
  <sheetFormatPr defaultRowHeight="15" x14ac:dyDescent="0.25"/>
  <cols>
    <col min="1" max="1" width="18.28515625" style="7" customWidth="1"/>
    <col min="2" max="2" width="17.42578125" style="7" customWidth="1"/>
    <col min="3" max="3" width="15.5703125" style="7" customWidth="1"/>
    <col min="4" max="4" width="14.28515625" style="7" customWidth="1"/>
    <col min="5" max="5" width="13" style="7" customWidth="1"/>
    <col min="6" max="9" width="14.28515625" style="7" customWidth="1"/>
    <col min="10" max="10" width="1.5703125" style="7" hidden="1" customWidth="1"/>
    <col min="11" max="11" width="10.5703125" style="7" hidden="1" customWidth="1"/>
    <col min="12" max="12" width="9.140625" style="7" hidden="1" customWidth="1"/>
    <col min="13" max="13" width="11.140625" style="7" hidden="1" customWidth="1"/>
    <col min="14" max="16384" width="9.140625" style="7"/>
  </cols>
  <sheetData>
    <row r="1" spans="1:12" x14ac:dyDescent="0.25">
      <c r="A1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x14ac:dyDescent="0.25"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9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8.75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s="92" customFormat="1" x14ac:dyDescent="0.25">
      <c r="A7" s="93" t="s">
        <v>0</v>
      </c>
      <c r="B7" s="149"/>
      <c r="C7" s="150"/>
      <c r="D7" s="94"/>
      <c r="E7" s="93" t="s">
        <v>1</v>
      </c>
      <c r="F7" s="151"/>
      <c r="G7" s="151"/>
      <c r="H7" s="91"/>
      <c r="I7" s="91"/>
      <c r="J7" s="91"/>
      <c r="K7" s="91"/>
      <c r="L7" s="91"/>
    </row>
    <row r="8" spans="1:12" s="92" customFormat="1" x14ac:dyDescent="0.25">
      <c r="A8" s="93" t="s">
        <v>39</v>
      </c>
      <c r="B8" s="152"/>
      <c r="C8" s="152"/>
      <c r="D8" s="94"/>
      <c r="E8" s="93" t="s">
        <v>2</v>
      </c>
      <c r="F8" s="152"/>
      <c r="G8" s="152"/>
      <c r="H8" s="91"/>
      <c r="I8" s="91"/>
      <c r="J8" s="91"/>
      <c r="K8" s="91"/>
      <c r="L8" s="91"/>
    </row>
    <row r="9" spans="1:12" s="92" customFormat="1" x14ac:dyDescent="0.2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2" s="92" customFormat="1" x14ac:dyDescent="0.25">
      <c r="A10" s="95" t="s">
        <v>25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2" s="92" customFormat="1" ht="15" customHeight="1" x14ac:dyDescent="0.25">
      <c r="A11" s="138"/>
      <c r="B11" s="139"/>
      <c r="C11" s="139"/>
      <c r="D11" s="139"/>
      <c r="E11" s="139"/>
      <c r="F11" s="139"/>
      <c r="G11" s="139"/>
      <c r="H11" s="139"/>
      <c r="I11" s="140"/>
      <c r="J11" s="96"/>
      <c r="K11" s="96"/>
      <c r="L11" s="96"/>
    </row>
    <row r="12" spans="1:12" s="92" customFormat="1" ht="15" customHeight="1" x14ac:dyDescent="0.25">
      <c r="A12" s="141"/>
      <c r="B12" s="142"/>
      <c r="C12" s="142"/>
      <c r="D12" s="142"/>
      <c r="E12" s="142"/>
      <c r="F12" s="142"/>
      <c r="G12" s="142"/>
      <c r="H12" s="142"/>
      <c r="I12" s="143"/>
      <c r="J12" s="96"/>
      <c r="K12" s="96"/>
      <c r="L12" s="96"/>
    </row>
    <row r="13" spans="1:12" s="92" customFormat="1" ht="15" customHeight="1" x14ac:dyDescent="0.25">
      <c r="A13" s="141"/>
      <c r="B13" s="142"/>
      <c r="C13" s="142"/>
      <c r="D13" s="142"/>
      <c r="E13" s="142"/>
      <c r="F13" s="142"/>
      <c r="G13" s="142"/>
      <c r="H13" s="142"/>
      <c r="I13" s="143"/>
      <c r="J13" s="96"/>
      <c r="K13" s="96"/>
      <c r="L13" s="96"/>
    </row>
    <row r="14" spans="1:12" s="92" customFormat="1" x14ac:dyDescent="0.25">
      <c r="A14" s="144"/>
      <c r="B14" s="145"/>
      <c r="C14" s="145"/>
      <c r="D14" s="145"/>
      <c r="E14" s="145"/>
      <c r="F14" s="145"/>
      <c r="G14" s="145"/>
      <c r="H14" s="145"/>
      <c r="I14" s="146"/>
      <c r="J14" s="96"/>
      <c r="K14" s="96"/>
      <c r="L14" s="96"/>
    </row>
    <row r="15" spans="1:12" ht="23.25" customHeight="1" thickBot="1" x14ac:dyDescent="0.3">
      <c r="A15" s="33" t="s">
        <v>36</v>
      </c>
      <c r="B15" s="25"/>
      <c r="C15" s="25"/>
      <c r="D15" s="25"/>
      <c r="E15" s="25"/>
      <c r="F15" s="25"/>
      <c r="G15" s="25"/>
      <c r="H15" s="25"/>
      <c r="I15" s="25"/>
      <c r="J15" s="25"/>
      <c r="K15" s="4"/>
    </row>
    <row r="16" spans="1:12" ht="15.75" thickBot="1" x14ac:dyDescent="0.3">
      <c r="A16" s="129" t="s">
        <v>34</v>
      </c>
      <c r="B16" s="130"/>
      <c r="C16" s="130"/>
      <c r="D16" s="130"/>
      <c r="E16" s="130"/>
      <c r="F16" s="130"/>
      <c r="G16" s="130"/>
      <c r="H16" s="130"/>
      <c r="I16" s="131"/>
      <c r="J16" s="25"/>
      <c r="K16" s="4"/>
    </row>
    <row r="17" spans="1:13" s="92" customFormat="1" ht="15.75" thickBot="1" x14ac:dyDescent="0.3">
      <c r="A17" s="97"/>
      <c r="B17" s="98"/>
      <c r="C17" s="98"/>
      <c r="D17" s="98"/>
      <c r="E17" s="47" t="s">
        <v>11</v>
      </c>
      <c r="F17" s="99"/>
      <c r="G17" s="100"/>
      <c r="H17" s="53" t="s">
        <v>21</v>
      </c>
      <c r="I17" s="122">
        <f>ROUND(SUM($B$36,$B$42,$B$48,$B$54),2)</f>
        <v>0</v>
      </c>
      <c r="J17" s="109"/>
      <c r="K17" s="101"/>
    </row>
    <row r="18" spans="1:13" s="92" customFormat="1" x14ac:dyDescent="0.25">
      <c r="A18" s="97"/>
      <c r="B18" s="98"/>
      <c r="C18" s="47"/>
      <c r="D18" s="47"/>
      <c r="E18" s="48" t="s">
        <v>16</v>
      </c>
      <c r="F18" s="119">
        <f>(F17/9)*3</f>
        <v>0</v>
      </c>
      <c r="G18" s="102"/>
      <c r="H18" s="53" t="s">
        <v>31</v>
      </c>
      <c r="I18" s="122">
        <f>ROUND(SUM($B$37,$B$43,$B$49,$B$55),2)</f>
        <v>0</v>
      </c>
      <c r="J18" s="109"/>
      <c r="K18" s="101"/>
    </row>
    <row r="19" spans="1:13" s="92" customFormat="1" x14ac:dyDescent="0.25">
      <c r="A19" s="97"/>
      <c r="B19" s="98"/>
      <c r="C19" s="47"/>
      <c r="D19" s="47"/>
      <c r="E19" s="48" t="s">
        <v>12</v>
      </c>
      <c r="F19" s="120">
        <f>F17/9</f>
        <v>0</v>
      </c>
      <c r="G19" s="102"/>
      <c r="H19" s="53"/>
      <c r="I19" s="123"/>
      <c r="J19" s="109"/>
      <c r="K19" s="101"/>
    </row>
    <row r="20" spans="1:13" x14ac:dyDescent="0.25">
      <c r="A20" s="46"/>
      <c r="B20" s="36"/>
      <c r="C20" s="47"/>
      <c r="D20" s="47"/>
      <c r="E20" s="48" t="s">
        <v>17</v>
      </c>
      <c r="F20" s="121">
        <f>F19*2.5</f>
        <v>0</v>
      </c>
      <c r="G20" s="54"/>
      <c r="H20" s="55" t="s">
        <v>30</v>
      </c>
      <c r="I20" s="124">
        <f>($F$17/180)</f>
        <v>0</v>
      </c>
      <c r="J20" s="25"/>
      <c r="K20" s="13"/>
    </row>
    <row r="21" spans="1:13" x14ac:dyDescent="0.25">
      <c r="A21" s="49"/>
      <c r="B21" s="50"/>
      <c r="C21" s="51"/>
      <c r="D21" s="51"/>
      <c r="E21" s="52" t="s">
        <v>18</v>
      </c>
      <c r="F21" s="121">
        <f>F19*2</f>
        <v>0</v>
      </c>
      <c r="G21" s="56"/>
      <c r="H21" s="52" t="s">
        <v>29</v>
      </c>
      <c r="I21" s="125">
        <f>SUM(A24:I24)</f>
        <v>0</v>
      </c>
      <c r="J21" s="25"/>
      <c r="K21" s="13"/>
    </row>
    <row r="22" spans="1:13" ht="23.25" customHeight="1" x14ac:dyDescent="0.25">
      <c r="A22" s="33" t="s">
        <v>37</v>
      </c>
      <c r="B22" s="1"/>
      <c r="C22" s="1"/>
      <c r="D22" s="1"/>
      <c r="E22" s="1"/>
      <c r="F22" s="1"/>
      <c r="G22" s="1"/>
      <c r="H22" s="5"/>
      <c r="I22" s="4"/>
      <c r="J22" s="4"/>
      <c r="K22" s="4"/>
    </row>
    <row r="23" spans="1:13" s="8" customFormat="1" ht="30" customHeight="1" x14ac:dyDescent="0.25">
      <c r="A23" s="156" t="s">
        <v>43</v>
      </c>
      <c r="B23" s="157"/>
      <c r="C23" s="156" t="s">
        <v>41</v>
      </c>
      <c r="D23" s="158"/>
      <c r="E23" s="156" t="s">
        <v>42</v>
      </c>
      <c r="F23" s="158"/>
      <c r="G23" s="156" t="s">
        <v>44</v>
      </c>
      <c r="H23" s="159"/>
      <c r="I23" s="158"/>
      <c r="J23" s="24"/>
      <c r="K23" s="108"/>
      <c r="M23" s="19"/>
    </row>
    <row r="24" spans="1:13" s="105" customFormat="1" x14ac:dyDescent="0.25">
      <c r="A24" s="153"/>
      <c r="B24" s="154"/>
      <c r="C24" s="153"/>
      <c r="D24" s="154"/>
      <c r="E24" s="153"/>
      <c r="F24" s="154"/>
      <c r="G24" s="153"/>
      <c r="H24" s="160"/>
      <c r="I24" s="154"/>
      <c r="J24" s="103"/>
      <c r="K24" s="104"/>
      <c r="M24" s="106"/>
    </row>
    <row r="25" spans="1:13" x14ac:dyDescent="0.25">
      <c r="A25" s="9"/>
      <c r="B25" s="10"/>
      <c r="C25" s="10"/>
      <c r="D25" s="10"/>
      <c r="E25" s="10"/>
      <c r="F25" s="10"/>
      <c r="G25" s="10"/>
      <c r="H25" s="8"/>
      <c r="I25" s="4"/>
      <c r="J25" s="4"/>
      <c r="K25" s="4"/>
      <c r="M25" s="18"/>
    </row>
    <row r="26" spans="1:13" s="8" customFormat="1" x14ac:dyDescent="0.25">
      <c r="B26" s="11"/>
      <c r="C26" s="32" t="s">
        <v>14</v>
      </c>
      <c r="D26" s="116">
        <f>ROUND(SUM(A24:I24)/20,2)*1</f>
        <v>0</v>
      </c>
      <c r="E26" s="32" t="s">
        <v>15</v>
      </c>
      <c r="F26" s="117">
        <f>D26</f>
        <v>0</v>
      </c>
      <c r="H26" s="108"/>
      <c r="I26" s="108"/>
      <c r="J26" s="108"/>
      <c r="K26" s="108"/>
    </row>
    <row r="27" spans="1:13" s="8" customFormat="1" ht="15" customHeight="1" x14ac:dyDescent="0.25">
      <c r="B27" s="1"/>
      <c r="C27" s="155" t="str">
        <f>IF(F26&gt;3,"Error - Please reduce ODP to 3 months","")</f>
        <v/>
      </c>
      <c r="D27" s="155"/>
      <c r="E27" s="155"/>
      <c r="F27" s="155"/>
      <c r="G27" s="2"/>
      <c r="H27" s="108"/>
      <c r="I27" s="108"/>
      <c r="J27" s="108"/>
      <c r="K27" s="108"/>
      <c r="L27" s="7"/>
      <c r="M27" s="7"/>
    </row>
    <row r="28" spans="1:13" s="8" customFormat="1" x14ac:dyDescent="0.25">
      <c r="A28" s="11"/>
      <c r="B28" s="32" t="s">
        <v>19</v>
      </c>
      <c r="C28" s="116">
        <f>ROUND(SUM(K32:K53),2)</f>
        <v>0</v>
      </c>
      <c r="D28" s="32" t="s">
        <v>20</v>
      </c>
      <c r="E28" s="116" t="e">
        <f>ROUND(SUM(L32:L55),2)</f>
        <v>#DIV/0!</v>
      </c>
      <c r="F28" s="32" t="s">
        <v>24</v>
      </c>
      <c r="G28" s="118" t="e">
        <f>C28+E28</f>
        <v>#DIV/0!</v>
      </c>
      <c r="H28" s="108"/>
      <c r="I28" s="26"/>
      <c r="J28" s="26"/>
      <c r="K28" s="26"/>
    </row>
    <row r="29" spans="1:13" s="8" customFormat="1" x14ac:dyDescent="0.25">
      <c r="A29" s="11"/>
      <c r="B29" s="148" t="str">
        <f>IF($C$28&gt;2.5,"Error - Please reduce OSP ODP to 2.5 months","")</f>
        <v/>
      </c>
      <c r="C29" s="148"/>
      <c r="D29" s="148"/>
      <c r="E29" s="148" t="e">
        <f>IF($E$28&gt;2,"Error - Please reduce UNIV ODP to 2 months","")</f>
        <v>#DIV/0!</v>
      </c>
      <c r="F29" s="148"/>
      <c r="G29" s="148"/>
      <c r="H29" s="108"/>
      <c r="I29" s="26"/>
      <c r="J29" s="26"/>
      <c r="K29" s="26"/>
    </row>
    <row r="30" spans="1:13" s="12" customFormat="1" ht="15.75" thickBot="1" x14ac:dyDescent="0.3">
      <c r="A30" s="33" t="s">
        <v>35</v>
      </c>
      <c r="B30" s="4"/>
      <c r="F30" s="147" t="e">
        <f>IF(C28+E28&lt;&gt;F26,"Chartfields have not been designated properly"," ")</f>
        <v>#DIV/0!</v>
      </c>
      <c r="G30" s="147"/>
      <c r="H30" s="147"/>
      <c r="I30" s="147"/>
      <c r="J30" s="13"/>
      <c r="K30" s="13"/>
    </row>
    <row r="31" spans="1:13" ht="15" customHeight="1" thickBot="1" x14ac:dyDescent="0.3">
      <c r="A31" s="57" t="s">
        <v>3</v>
      </c>
      <c r="B31" s="58" t="s">
        <v>33</v>
      </c>
      <c r="C31" s="58" t="s">
        <v>4</v>
      </c>
      <c r="D31" s="58" t="s">
        <v>5</v>
      </c>
      <c r="E31" s="58" t="s">
        <v>6</v>
      </c>
      <c r="F31" s="58" t="s">
        <v>7</v>
      </c>
      <c r="G31" s="58" t="s">
        <v>9</v>
      </c>
      <c r="H31" s="58" t="s">
        <v>10</v>
      </c>
      <c r="I31" s="59" t="s">
        <v>26</v>
      </c>
      <c r="J31" s="11"/>
      <c r="K31" s="28" t="s">
        <v>23</v>
      </c>
      <c r="L31" s="29" t="s">
        <v>22</v>
      </c>
    </row>
    <row r="32" spans="1:13" ht="15" customHeight="1" x14ac:dyDescent="0.25">
      <c r="A32" s="132" t="s">
        <v>13</v>
      </c>
      <c r="B32" s="39"/>
      <c r="C32" s="112" t="e">
        <f>$B$32/$F$19</f>
        <v>#DIV/0!</v>
      </c>
      <c r="D32" s="61"/>
      <c r="E32" s="77"/>
      <c r="F32" s="63">
        <v>60123</v>
      </c>
      <c r="G32" s="61"/>
      <c r="H32" s="61"/>
      <c r="I32" s="79"/>
      <c r="J32" s="27"/>
      <c r="K32" s="30">
        <f>IF(E32="590000",C32,0)</f>
        <v>0</v>
      </c>
      <c r="L32" s="31" t="e">
        <f>IF(NOT(E32="590000"),C32,0)</f>
        <v>#DIV/0!</v>
      </c>
    </row>
    <row r="33" spans="1:13" ht="15" customHeight="1" x14ac:dyDescent="0.25">
      <c r="A33" s="133"/>
      <c r="B33" s="41"/>
      <c r="C33" s="113" t="e">
        <f>$B$33/$F$19</f>
        <v>#DIV/0!</v>
      </c>
      <c r="D33" s="80"/>
      <c r="E33" s="78"/>
      <c r="F33" s="68">
        <v>60123</v>
      </c>
      <c r="G33" s="81"/>
      <c r="H33" s="81"/>
      <c r="I33" s="82"/>
      <c r="J33" s="27"/>
      <c r="K33" s="20">
        <f>IF(E33="590000",C33,0)</f>
        <v>0</v>
      </c>
      <c r="L33" s="21" t="e">
        <f t="shared" ref="L33:L35" si="0">IF(NOT(E33="590000"),C33,0)</f>
        <v>#DIV/0!</v>
      </c>
    </row>
    <row r="34" spans="1:13" ht="15" customHeight="1" x14ac:dyDescent="0.25">
      <c r="A34" s="133"/>
      <c r="B34" s="42"/>
      <c r="C34" s="115" t="e">
        <f>$B$34/$F$19</f>
        <v>#DIV/0!</v>
      </c>
      <c r="D34" s="87"/>
      <c r="E34" s="88"/>
      <c r="F34" s="73">
        <v>60123</v>
      </c>
      <c r="G34" s="87"/>
      <c r="H34" s="87"/>
      <c r="I34" s="89"/>
      <c r="J34" s="27"/>
      <c r="K34" s="20">
        <f>IF(E34="590000",C34,0)</f>
        <v>0</v>
      </c>
      <c r="L34" s="21" t="e">
        <f t="shared" si="0"/>
        <v>#DIV/0!</v>
      </c>
    </row>
    <row r="35" spans="1:13" ht="15" customHeight="1" x14ac:dyDescent="0.25">
      <c r="A35" s="133"/>
      <c r="B35" s="41"/>
      <c r="C35" s="113" t="e">
        <f>$B$35/$F$19</f>
        <v>#DIV/0!</v>
      </c>
      <c r="D35" s="81"/>
      <c r="E35" s="67"/>
      <c r="F35" s="68">
        <v>60123</v>
      </c>
      <c r="G35" s="81"/>
      <c r="H35" s="81"/>
      <c r="I35" s="82"/>
      <c r="J35" s="27"/>
      <c r="K35" s="22">
        <f>IF(E35="590000",C35,0)</f>
        <v>0</v>
      </c>
      <c r="L35" s="23" t="e">
        <f t="shared" si="0"/>
        <v>#DIV/0!</v>
      </c>
    </row>
    <row r="36" spans="1:13" ht="15" customHeight="1" x14ac:dyDescent="0.25">
      <c r="A36" s="43" t="s">
        <v>40</v>
      </c>
      <c r="B36" s="110">
        <f>SUM(B32:B35)</f>
        <v>0</v>
      </c>
      <c r="C36" s="137" t="str">
        <f>IF($B$36&lt;$B$37,"Amount is Under Eligible ODP for May",IF($B$36&gt;$B$37,"Amount is Over Eligible ODP for May",""))</f>
        <v/>
      </c>
      <c r="D36" s="137"/>
      <c r="E36" s="137"/>
      <c r="F36" s="137"/>
      <c r="G36" s="137"/>
      <c r="H36" s="60" t="s">
        <v>32</v>
      </c>
      <c r="I36" s="76"/>
      <c r="J36" s="108"/>
      <c r="K36" s="128"/>
      <c r="L36" s="128"/>
    </row>
    <row r="37" spans="1:13" ht="15" customHeight="1" thickBot="1" x14ac:dyDescent="0.3">
      <c r="A37" s="45" t="s">
        <v>38</v>
      </c>
      <c r="B37" s="111">
        <f>ROUND($A$24*I20,2)</f>
        <v>0</v>
      </c>
      <c r="C37" s="34"/>
      <c r="D37" s="126"/>
      <c r="E37" s="126"/>
      <c r="F37" s="126"/>
      <c r="G37" s="126"/>
      <c r="H37" s="126"/>
      <c r="I37" s="35"/>
      <c r="J37" s="12"/>
      <c r="K37" s="12"/>
      <c r="L37" s="12"/>
    </row>
    <row r="38" spans="1:13" ht="15" customHeight="1" x14ac:dyDescent="0.25">
      <c r="A38" s="132" t="s">
        <v>27</v>
      </c>
      <c r="B38" s="39"/>
      <c r="C38" s="112" t="e">
        <f>$B$38/$F$19</f>
        <v>#DIV/0!</v>
      </c>
      <c r="D38" s="61"/>
      <c r="E38" s="62"/>
      <c r="F38" s="63">
        <v>60123</v>
      </c>
      <c r="G38" s="61"/>
      <c r="H38" s="64"/>
      <c r="I38" s="65"/>
      <c r="J38" s="37"/>
      <c r="K38" s="30">
        <f>IF(E38="590000",C38,0)</f>
        <v>0</v>
      </c>
      <c r="L38" s="31" t="e">
        <f>IF(NOT(E38="590000"),C38,0)</f>
        <v>#DIV/0!</v>
      </c>
    </row>
    <row r="39" spans="1:13" ht="15" customHeight="1" x14ac:dyDescent="0.25">
      <c r="A39" s="133"/>
      <c r="B39" s="41"/>
      <c r="C39" s="113" t="e">
        <f>$B$39/$F$19</f>
        <v>#DIV/0!</v>
      </c>
      <c r="D39" s="66"/>
      <c r="E39" s="67"/>
      <c r="F39" s="68">
        <v>60123</v>
      </c>
      <c r="G39" s="69"/>
      <c r="H39" s="69"/>
      <c r="I39" s="70"/>
      <c r="J39" s="37"/>
      <c r="K39" s="20">
        <f>IF(E39="590000",C39,0)</f>
        <v>0</v>
      </c>
      <c r="L39" s="21" t="e">
        <f t="shared" ref="L39:L41" si="1">IF(NOT(E39="590000"),C39,0)</f>
        <v>#DIV/0!</v>
      </c>
    </row>
    <row r="40" spans="1:13" ht="15" customHeight="1" x14ac:dyDescent="0.25">
      <c r="A40" s="133"/>
      <c r="B40" s="42"/>
      <c r="C40" s="115" t="e">
        <f>$B$40/$F$19</f>
        <v>#DIV/0!</v>
      </c>
      <c r="D40" s="71"/>
      <c r="E40" s="72"/>
      <c r="F40" s="73">
        <v>60123</v>
      </c>
      <c r="G40" s="71"/>
      <c r="H40" s="71"/>
      <c r="I40" s="74"/>
      <c r="J40" s="37"/>
      <c r="K40" s="20">
        <f>IF(E40="590000",C40,0)</f>
        <v>0</v>
      </c>
      <c r="L40" s="21" t="e">
        <f t="shared" si="1"/>
        <v>#DIV/0!</v>
      </c>
    </row>
    <row r="41" spans="1:13" ht="15" customHeight="1" x14ac:dyDescent="0.25">
      <c r="A41" s="133"/>
      <c r="B41" s="41"/>
      <c r="C41" s="113" t="e">
        <f>$B$41/$F$19</f>
        <v>#DIV/0!</v>
      </c>
      <c r="D41" s="69"/>
      <c r="E41" s="75"/>
      <c r="F41" s="68">
        <v>60123</v>
      </c>
      <c r="G41" s="69"/>
      <c r="H41" s="69"/>
      <c r="I41" s="70"/>
      <c r="J41" s="37"/>
      <c r="K41" s="22">
        <f>IF(E41="590000",C41,0)</f>
        <v>0</v>
      </c>
      <c r="L41" s="23" t="e">
        <f t="shared" si="1"/>
        <v>#DIV/0!</v>
      </c>
    </row>
    <row r="42" spans="1:13" ht="15" customHeight="1" x14ac:dyDescent="0.25">
      <c r="A42" s="43" t="s">
        <v>40</v>
      </c>
      <c r="B42" s="110">
        <f>SUM(B38:B41)</f>
        <v>0</v>
      </c>
      <c r="C42" s="127" t="str">
        <f>IF($B$42&lt;$B$43,"Amount is Under Eligible ODP for June",IF($B$42&gt;$B$43,"Amount is Over Eligible ODP for June",""))</f>
        <v/>
      </c>
      <c r="D42" s="127"/>
      <c r="E42" s="127"/>
      <c r="F42" s="127"/>
      <c r="G42" s="127"/>
      <c r="H42" s="60" t="s">
        <v>32</v>
      </c>
      <c r="I42" s="76"/>
      <c r="J42" s="108"/>
      <c r="K42" s="128"/>
      <c r="L42" s="128"/>
      <c r="M42" s="108"/>
    </row>
    <row r="43" spans="1:13" ht="15" customHeight="1" thickBot="1" x14ac:dyDescent="0.3">
      <c r="A43" s="44" t="s">
        <v>38</v>
      </c>
      <c r="B43" s="111">
        <f>ROUND($C$24*I20,2)</f>
        <v>0</v>
      </c>
      <c r="C43" s="38"/>
      <c r="D43" s="126"/>
      <c r="E43" s="126"/>
      <c r="F43" s="126"/>
      <c r="G43" s="126"/>
      <c r="H43" s="126"/>
      <c r="I43" s="35"/>
      <c r="J43" s="12"/>
      <c r="K43" s="12"/>
      <c r="L43" s="12"/>
    </row>
    <row r="44" spans="1:13" ht="15" customHeight="1" x14ac:dyDescent="0.25">
      <c r="A44" s="132" t="s">
        <v>28</v>
      </c>
      <c r="B44" s="39"/>
      <c r="C44" s="112" t="e">
        <f>$B$44/$F$19</f>
        <v>#DIV/0!</v>
      </c>
      <c r="D44" s="61"/>
      <c r="E44" s="77"/>
      <c r="F44" s="63">
        <v>60123</v>
      </c>
      <c r="G44" s="61"/>
      <c r="H44" s="61"/>
      <c r="I44" s="79"/>
      <c r="J44" s="27"/>
      <c r="K44" s="30">
        <f>IF(E44="590000",C44,0)</f>
        <v>0</v>
      </c>
      <c r="L44" s="31" t="e">
        <f>IF(NOT(E44="590000"),C44,0)</f>
        <v>#DIV/0!</v>
      </c>
    </row>
    <row r="45" spans="1:13" ht="15" customHeight="1" x14ac:dyDescent="0.25">
      <c r="A45" s="133"/>
      <c r="B45" s="41"/>
      <c r="C45" s="113" t="e">
        <f>$B$45/$F$19</f>
        <v>#DIV/0!</v>
      </c>
      <c r="D45" s="80"/>
      <c r="E45" s="78"/>
      <c r="F45" s="68">
        <v>60123</v>
      </c>
      <c r="G45" s="81"/>
      <c r="H45" s="81"/>
      <c r="I45" s="82"/>
      <c r="J45" s="27"/>
      <c r="K45" s="20">
        <f>IF(E45="590000",C45,0)</f>
        <v>0</v>
      </c>
      <c r="L45" s="21" t="e">
        <f>IF(NOT(E45="590000"),C45,0)</f>
        <v>#DIV/0!</v>
      </c>
    </row>
    <row r="46" spans="1:13" ht="15" customHeight="1" x14ac:dyDescent="0.25">
      <c r="A46" s="133"/>
      <c r="B46" s="42"/>
      <c r="C46" s="115" t="e">
        <f>$B$46/$F$19</f>
        <v>#DIV/0!</v>
      </c>
      <c r="D46" s="87"/>
      <c r="E46" s="88"/>
      <c r="F46" s="73">
        <v>60123</v>
      </c>
      <c r="G46" s="87"/>
      <c r="H46" s="87"/>
      <c r="I46" s="89"/>
      <c r="J46" s="27"/>
      <c r="K46" s="20">
        <f>IF(E46="590000",C46,0)</f>
        <v>0</v>
      </c>
      <c r="L46" s="21" t="e">
        <f>IF(NOT(E46="590000"),C46,0)</f>
        <v>#DIV/0!</v>
      </c>
    </row>
    <row r="47" spans="1:13" ht="15" customHeight="1" x14ac:dyDescent="0.25">
      <c r="A47" s="133"/>
      <c r="B47" s="41"/>
      <c r="C47" s="113" t="e">
        <f>$B$47/$F$19</f>
        <v>#DIV/0!</v>
      </c>
      <c r="D47" s="81"/>
      <c r="E47" s="67"/>
      <c r="F47" s="68">
        <v>60123</v>
      </c>
      <c r="G47" s="81"/>
      <c r="H47" s="81"/>
      <c r="I47" s="82"/>
      <c r="J47" s="27"/>
      <c r="K47" s="22">
        <f>IF(E47="590000",C47,0)</f>
        <v>0</v>
      </c>
      <c r="L47" s="23" t="e">
        <f>IF(NOT(E47="590000"),C47,0)</f>
        <v>#DIV/0!</v>
      </c>
    </row>
    <row r="48" spans="1:13" ht="15" customHeight="1" x14ac:dyDescent="0.25">
      <c r="A48" s="43" t="s">
        <v>40</v>
      </c>
      <c r="B48" s="110">
        <f>SUM(B44:B47)</f>
        <v>0</v>
      </c>
      <c r="C48" s="127" t="str">
        <f>IF($B$48&lt;$B$49,"Amount is Under Eligible ODP for July",IF($B$48&gt;$B$49,"Amount is Over Eligible ODP for July",""))</f>
        <v/>
      </c>
      <c r="D48" s="127"/>
      <c r="E48" s="127"/>
      <c r="F48" s="127"/>
      <c r="G48" s="127"/>
      <c r="H48" s="60" t="s">
        <v>32</v>
      </c>
      <c r="I48" s="76"/>
      <c r="J48" s="108"/>
      <c r="K48" s="128"/>
      <c r="L48" s="128"/>
    </row>
    <row r="49" spans="1:12" ht="15" customHeight="1" thickBot="1" x14ac:dyDescent="0.3">
      <c r="A49" s="44" t="s">
        <v>38</v>
      </c>
      <c r="B49" s="111">
        <f>ROUND($E$24*I20,2)</f>
        <v>0</v>
      </c>
      <c r="C49" s="38"/>
      <c r="D49" s="126"/>
      <c r="E49" s="126"/>
      <c r="F49" s="126"/>
      <c r="G49" s="126"/>
      <c r="H49" s="126"/>
      <c r="I49" s="35"/>
      <c r="J49" s="12"/>
      <c r="K49" s="12"/>
      <c r="L49" s="12"/>
    </row>
    <row r="50" spans="1:12" ht="15" customHeight="1" x14ac:dyDescent="0.25">
      <c r="A50" s="132" t="s">
        <v>8</v>
      </c>
      <c r="B50" s="107"/>
      <c r="C50" s="112" t="e">
        <f>$B$50/$F$19</f>
        <v>#DIV/0!</v>
      </c>
      <c r="D50" s="61"/>
      <c r="E50" s="77"/>
      <c r="F50" s="63">
        <v>60123</v>
      </c>
      <c r="G50" s="61"/>
      <c r="H50" s="64"/>
      <c r="I50" s="79"/>
      <c r="J50" s="27"/>
      <c r="K50" s="30">
        <f>IF(E50="590000",C50,0)</f>
        <v>0</v>
      </c>
      <c r="L50" s="31" t="e">
        <f>IF(NOT(E50="590000"),C50,0)</f>
        <v>#DIV/0!</v>
      </c>
    </row>
    <row r="51" spans="1:12" ht="15" customHeight="1" x14ac:dyDescent="0.25">
      <c r="A51" s="133"/>
      <c r="B51" s="40"/>
      <c r="C51" s="114" t="e">
        <f>$B$51/$F$19</f>
        <v>#DIV/0!</v>
      </c>
      <c r="D51" s="83"/>
      <c r="E51" s="90"/>
      <c r="F51" s="84">
        <v>60123</v>
      </c>
      <c r="G51" s="85"/>
      <c r="H51" s="85"/>
      <c r="I51" s="86"/>
      <c r="J51" s="27"/>
      <c r="K51" s="22">
        <f>IF(E51="590000",C51,0)</f>
        <v>0</v>
      </c>
      <c r="L51" s="23" t="e">
        <f t="shared" ref="L51:L53" si="2">IF(NOT(E51="590000"),C51,0)</f>
        <v>#DIV/0!</v>
      </c>
    </row>
    <row r="52" spans="1:12" ht="15" customHeight="1" x14ac:dyDescent="0.25">
      <c r="A52" s="133"/>
      <c r="B52" s="41"/>
      <c r="C52" s="113" t="e">
        <f>$B$52/$F$19</f>
        <v>#DIV/0!</v>
      </c>
      <c r="D52" s="81"/>
      <c r="E52" s="67"/>
      <c r="F52" s="68">
        <v>60123</v>
      </c>
      <c r="G52" s="81"/>
      <c r="H52" s="81"/>
      <c r="I52" s="82"/>
      <c r="J52" s="27"/>
      <c r="K52" s="20">
        <f>IF(E52="590000",C52,0)</f>
        <v>0</v>
      </c>
      <c r="L52" s="21" t="e">
        <f t="shared" si="2"/>
        <v>#DIV/0!</v>
      </c>
    </row>
    <row r="53" spans="1:12" ht="15" customHeight="1" x14ac:dyDescent="0.25">
      <c r="A53" s="133"/>
      <c r="B53" s="41"/>
      <c r="C53" s="113" t="e">
        <f>$B$53/$F$19</f>
        <v>#DIV/0!</v>
      </c>
      <c r="D53" s="81"/>
      <c r="E53" s="67"/>
      <c r="F53" s="68">
        <v>60123</v>
      </c>
      <c r="G53" s="81"/>
      <c r="H53" s="81"/>
      <c r="I53" s="82"/>
      <c r="J53" s="27"/>
      <c r="K53" s="22">
        <f>IF(E53="590000",C53,0)</f>
        <v>0</v>
      </c>
      <c r="L53" s="23" t="e">
        <f t="shared" si="2"/>
        <v>#DIV/0!</v>
      </c>
    </row>
    <row r="54" spans="1:12" ht="15" customHeight="1" x14ac:dyDescent="0.25">
      <c r="A54" s="43" t="s">
        <v>40</v>
      </c>
      <c r="B54" s="110">
        <f>SUM(B50:B53)</f>
        <v>0</v>
      </c>
      <c r="C54" s="134" t="str">
        <f>IF($B$54&lt;$B$55,"Amount is Under Eligible ODP for August",IF($B$54&gt;$B$55,"Amount is Over Eligible ODP for August",""))</f>
        <v/>
      </c>
      <c r="D54" s="134"/>
      <c r="E54" s="134"/>
      <c r="F54" s="134"/>
      <c r="G54" s="135"/>
      <c r="H54" s="60" t="s">
        <v>32</v>
      </c>
      <c r="I54" s="76"/>
      <c r="J54" s="108"/>
      <c r="K54" s="136"/>
      <c r="L54" s="136"/>
    </row>
    <row r="55" spans="1:12" ht="15" customHeight="1" thickBot="1" x14ac:dyDescent="0.3">
      <c r="A55" s="44" t="s">
        <v>38</v>
      </c>
      <c r="B55" s="111">
        <f>ROUND($G$24*I20,2)</f>
        <v>0</v>
      </c>
      <c r="C55" s="34"/>
      <c r="D55" s="126"/>
      <c r="E55" s="126"/>
      <c r="F55" s="126"/>
      <c r="G55" s="126"/>
      <c r="H55" s="126"/>
      <c r="I55" s="35"/>
      <c r="J55" s="12"/>
      <c r="K55" s="4"/>
    </row>
    <row r="56" spans="1:12" x14ac:dyDescent="0.25">
      <c r="A56" s="6"/>
      <c r="B56" s="3"/>
      <c r="C56" s="13"/>
      <c r="D56" s="108"/>
      <c r="E56" s="108"/>
      <c r="F56" s="108"/>
      <c r="G56" s="108"/>
      <c r="H56" s="108"/>
      <c r="I56" s="4"/>
      <c r="J56" s="4"/>
      <c r="K56" s="4"/>
    </row>
    <row r="57" spans="1:12" x14ac:dyDescent="0.25">
      <c r="A57" s="4"/>
      <c r="B57" s="4"/>
      <c r="C57" s="4"/>
      <c r="D57" s="4"/>
      <c r="E57" s="15"/>
      <c r="F57" s="4"/>
      <c r="G57" s="4"/>
      <c r="H57" s="4"/>
      <c r="I57" s="4"/>
      <c r="J57" s="4"/>
      <c r="K57" s="4"/>
    </row>
    <row r="58" spans="1:12" x14ac:dyDescent="0.25">
      <c r="A58" s="14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2" x14ac:dyDescent="0.2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2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2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2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2" x14ac:dyDescent="0.2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2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</sheetData>
  <sheetProtection sheet="1" objects="1" scenarios="1"/>
  <mergeCells count="34">
    <mergeCell ref="A16:I16"/>
    <mergeCell ref="B7:C7"/>
    <mergeCell ref="F7:G7"/>
    <mergeCell ref="B8:C8"/>
    <mergeCell ref="F8:G8"/>
    <mergeCell ref="A11:I14"/>
    <mergeCell ref="D55:H55"/>
    <mergeCell ref="A23:B23"/>
    <mergeCell ref="C23:D23"/>
    <mergeCell ref="E23:F23"/>
    <mergeCell ref="G23:I23"/>
    <mergeCell ref="G24:I24"/>
    <mergeCell ref="D43:H43"/>
    <mergeCell ref="A44:A47"/>
    <mergeCell ref="C48:G48"/>
    <mergeCell ref="D49:H49"/>
    <mergeCell ref="A50:A53"/>
    <mergeCell ref="C36:G36"/>
    <mergeCell ref="D37:H37"/>
    <mergeCell ref="A38:A41"/>
    <mergeCell ref="C42:G42"/>
    <mergeCell ref="A32:A35"/>
    <mergeCell ref="E24:F24"/>
    <mergeCell ref="C24:D24"/>
    <mergeCell ref="A24:B24"/>
    <mergeCell ref="C54:G54"/>
    <mergeCell ref="K54:L54"/>
    <mergeCell ref="K48:L48"/>
    <mergeCell ref="K36:L36"/>
    <mergeCell ref="K42:L42"/>
    <mergeCell ref="C27:F27"/>
    <mergeCell ref="B29:D29"/>
    <mergeCell ref="E29:G29"/>
    <mergeCell ref="F30:I30"/>
  </mergeCells>
  <conditionalFormatting sqref="A24">
    <cfRule type="cellIs" dxfId="23" priority="53" operator="greaterThan">
      <formula>12</formula>
    </cfRule>
  </conditionalFormatting>
  <conditionalFormatting sqref="C24">
    <cfRule type="cellIs" dxfId="22" priority="51" operator="greaterThan">
      <formula>20</formula>
    </cfRule>
  </conditionalFormatting>
  <conditionalFormatting sqref="E24">
    <cfRule type="cellIs" dxfId="21" priority="49" operator="greaterThan">
      <formula>20</formula>
    </cfRule>
  </conditionalFormatting>
  <conditionalFormatting sqref="C28">
    <cfRule type="cellIs" dxfId="20" priority="47" operator="greaterThan">
      <formula>2.5</formula>
    </cfRule>
  </conditionalFormatting>
  <conditionalFormatting sqref="E28">
    <cfRule type="cellIs" dxfId="19" priority="46" operator="greaterThan">
      <formula>2</formula>
    </cfRule>
  </conditionalFormatting>
  <conditionalFormatting sqref="F26">
    <cfRule type="cellIs" dxfId="18" priority="43" operator="greaterThan">
      <formula>3</formula>
    </cfRule>
  </conditionalFormatting>
  <conditionalFormatting sqref="J24">
    <cfRule type="cellIs" dxfId="17" priority="42" operator="greaterThan">
      <formula>15</formula>
    </cfRule>
  </conditionalFormatting>
  <conditionalFormatting sqref="G33:G35">
    <cfRule type="expression" dxfId="16" priority="33">
      <formula>IF(E33="590000",ISBLANK(G33),"")</formula>
    </cfRule>
  </conditionalFormatting>
  <conditionalFormatting sqref="G39:G41">
    <cfRule type="expression" dxfId="15" priority="32">
      <formula>IF(E39="590000",ISBLANK(G39),"")</formula>
    </cfRule>
  </conditionalFormatting>
  <conditionalFormatting sqref="G45:G47">
    <cfRule type="expression" dxfId="14" priority="31">
      <formula>IF(E45="590000",ISBLANK(G45),"")</formula>
    </cfRule>
  </conditionalFormatting>
  <conditionalFormatting sqref="G51:G53">
    <cfRule type="expression" dxfId="13" priority="30">
      <formula>IF(E51="590000",ISBLANK(G51),"")</formula>
    </cfRule>
  </conditionalFormatting>
  <conditionalFormatting sqref="G24">
    <cfRule type="expression" dxfId="12" priority="28">
      <formula>$G$24&gt;10</formula>
    </cfRule>
  </conditionalFormatting>
  <conditionalFormatting sqref="B36">
    <cfRule type="expression" priority="18">
      <formula>$B$36=$B$37</formula>
    </cfRule>
  </conditionalFormatting>
  <conditionalFormatting sqref="B42">
    <cfRule type="expression" priority="17">
      <formula>$B$42=$B$43</formula>
    </cfRule>
  </conditionalFormatting>
  <conditionalFormatting sqref="B48">
    <cfRule type="expression" priority="16">
      <formula>$B$48=$B$49</formula>
    </cfRule>
  </conditionalFormatting>
  <conditionalFormatting sqref="I17">
    <cfRule type="expression" priority="15">
      <formula>$I$17=$I$18</formula>
    </cfRule>
  </conditionalFormatting>
  <conditionalFormatting sqref="B29:D29">
    <cfRule type="cellIs" dxfId="11" priority="9" operator="greaterThan">
      <formula>"B31"</formula>
    </cfRule>
    <cfRule type="cellIs" dxfId="10" priority="13" operator="greaterThan">
      <formula>"B31"</formula>
    </cfRule>
    <cfRule type="expression" dxfId="9" priority="14">
      <formula>"Error - Please reduce OSP ODP to 2.5 months"</formula>
    </cfRule>
  </conditionalFormatting>
  <conditionalFormatting sqref="E29:G29">
    <cfRule type="cellIs" dxfId="8" priority="10" operator="greaterThan">
      <formula>"E31"</formula>
    </cfRule>
    <cfRule type="cellIs" dxfId="7" priority="12" operator="greaterThan">
      <formula>"E31"</formula>
    </cfRule>
  </conditionalFormatting>
  <conditionalFormatting sqref="N48">
    <cfRule type="cellIs" dxfId="6" priority="11" operator="greaterThan">
      <formula>"E24"</formula>
    </cfRule>
  </conditionalFormatting>
  <conditionalFormatting sqref="G38">
    <cfRule type="expression" dxfId="5" priority="7">
      <formula>IF(E38="590000",ISBLANK(G38),"")</formula>
    </cfRule>
  </conditionalFormatting>
  <conditionalFormatting sqref="G32">
    <cfRule type="expression" dxfId="4" priority="6">
      <formula>IF(E32="590000",ISBLANK(G32),"")</formula>
    </cfRule>
  </conditionalFormatting>
  <conditionalFormatting sqref="C36:G36 C42:G42 C48:G48 C54:G54">
    <cfRule type="notContainsBlanks" dxfId="3" priority="5">
      <formula>LEN(TRIM(C36))&gt;0</formula>
    </cfRule>
  </conditionalFormatting>
  <conditionalFormatting sqref="B54">
    <cfRule type="expression" priority="4">
      <formula>$B$42=$B$43</formula>
    </cfRule>
  </conditionalFormatting>
  <conditionalFormatting sqref="G44">
    <cfRule type="expression" dxfId="2" priority="3">
      <formula>IF(E44="590000",ISBLANK(G44),"")</formula>
    </cfRule>
  </conditionalFormatting>
  <conditionalFormatting sqref="G50">
    <cfRule type="expression" dxfId="1" priority="2">
      <formula>IF(E50="590000",ISBLANK(G50),"")</formula>
    </cfRule>
  </conditionalFormatting>
  <conditionalFormatting sqref="C27:F27">
    <cfRule type="notContainsBlanks" dxfId="0" priority="54">
      <formula>LEN(TRIM(C27))&gt;0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Gassen</dc:creator>
  <cp:lastModifiedBy>Sprouse, Chrissy</cp:lastModifiedBy>
  <cp:lastPrinted>2016-02-05T18:31:04Z</cp:lastPrinted>
  <dcterms:created xsi:type="dcterms:W3CDTF">2011-03-15T12:49:56Z</dcterms:created>
  <dcterms:modified xsi:type="dcterms:W3CDTF">2017-12-01T18:01:07Z</dcterms:modified>
</cp:coreProperties>
</file>